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Custos Fixos" sheetId="3" state="visible" r:id="rId3"/>
    <sheet xmlns:r="http://schemas.openxmlformats.org/officeDocument/2006/relationships" name="Custos Variáveis" sheetId="4" state="visible" r:id="rId4"/>
    <sheet xmlns:r="http://schemas.openxmlformats.org/officeDocument/2006/relationships" name="Custo por Procedimento" sheetId="5" state="visible" r:id="rId5"/>
    <sheet xmlns:r="http://schemas.openxmlformats.org/officeDocument/2006/relationships" name="Simulado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0F172A"/>
      <sz val="18"/>
    </font>
    <font>
      <i val="1"/>
      <color rgb="0094A3B8"/>
      <sz val="9"/>
    </font>
    <font>
      <b val="1"/>
      <color rgb="00FFFFFF"/>
      <sz val="11"/>
    </font>
    <font>
      <b val="1"/>
      <sz val="11"/>
    </font>
    <font>
      <b val="1"/>
      <color rgb="001E40AF"/>
      <sz val="11"/>
    </font>
    <font>
      <b val="1"/>
      <color rgb="001E40AF"/>
      <sz val="12"/>
    </font>
    <font>
      <b val="1"/>
    </font>
    <font>
      <color rgb="000F172A"/>
      <sz val="10"/>
    </font>
  </fonts>
  <fills count="4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0" borderId="0" applyAlignment="1" pivotButton="0" quotePrefix="0" xfId="0">
      <alignment horizontal="left" vertical="center" indent="1"/>
    </xf>
    <xf numFmtId="164" fontId="5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164" fontId="8" fillId="0" borderId="0" pivotButton="0" quotePrefix="0" xfId="0"/>
    <xf numFmtId="0" fontId="8" fillId="0" borderId="0" pivotButton="0" quotePrefix="0" xfId="0"/>
    <xf numFmtId="165" fontId="8" fillId="0" borderId="0" pivotButton="0" quotePrefix="0" xfId="0"/>
    <xf numFmtId="165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indent="1"/>
    </xf>
    <xf numFmtId="0" fontId="7" fillId="0" borderId="0" pivotButton="0" quotePrefix="0" xfId="0"/>
    <xf numFmtId="164" fontId="7" fillId="3" borderId="1" pivotButton="0" quotePrefix="0" xfId="0"/>
    <xf numFmtId="0" fontId="7" fillId="0" borderId="1" pivotButton="0" quotePrefix="0" xfId="0"/>
    <xf numFmtId="164" fontId="5" fillId="3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 Custo Fixo (R$/mês)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'Dashboard'!$O$6:$O$18</f>
            </numRef>
          </cat>
          <val>
            <numRef>
              <f>'Dashboard'!$P$6:$P$18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× Custos × Lucro (R$/mês)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'Dashboard'!$T$6:$T$10</f>
            </numRef>
          </cat>
          <val>
            <numRef>
              <f>'Dashboard'!$U$6:$U$10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Linha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Margem % vs. Volume de Atendimentos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'Dashboard'!$Y$6:$Y$15</f>
            </numRef>
          </cat>
          <val>
            <numRef>
              <f>'Dashboard'!$Z$6:$Z$15</f>
            </numRef>
          </val>
        </ser>
        <dLbls>
          <showVal val="1"/>
        </dLbls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Atendimentos/mês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Margem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× Preço por Procedimento (R$)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'Dashboard'!AF6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'Dashboard'!$AE$6:$AE$12</f>
            </numRef>
          </cat>
          <val>
            <numRef>
              <f>'Dashboard'!$AF$7:$AF$12</f>
            </numRef>
          </val>
        </ser>
        <ser>
          <idx val="1"/>
          <order val="1"/>
          <tx>
            <strRef>
              <f>'Dashboard'!AG6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'Dashboard'!$AE$6:$AE$12</f>
            </numRef>
          </cat>
          <val>
            <numRef>
              <f>'Dashboard'!$AG$7:$AG$12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Clinora</author>
  </authors>
  <commentList>
    <comment ref="B5" authorId="0" shapeId="0">
      <text>
        <t>Dropdown: multidisciplinar / médica / psicologia / fisioterapia / estética / odontologia / nutrição</t>
      </text>
    </comment>
    <comment ref="B6" authorId="0" shapeId="0">
      <text>
        <t>Equipe clínica. No CLINORA, profissionais de atendimento são GRATUITOS — eles só usam agenda e prontuário.</t>
      </text>
    </comment>
    <comment ref="B7" authorId="0" shapeId="0">
      <text>
        <t>Recepção, financeiro, gestores. Cada um custa R$ 89,70/mês no Clinora Base.</t>
      </text>
    </comment>
    <comment ref="B8" authorId="0" shapeId="0">
      <text>
        <t>Quantos atendimentos totais a clínica realiza por mês.</t>
      </text>
    </comment>
    <comment ref="B9" authorId="0" shapeId="0">
      <text>
        <t>Para diluir salários e custos fixos.</t>
      </text>
    </comment>
    <comment ref="B10" authorId="0" shapeId="0">
      <text>
        <t>Para diluir aluguel e recepção.</t>
      </text>
    </comment>
    <comment ref="B11" authorId="0" shapeId="0">
      <text>
        <t>Default 15%. Abaixo disso o software novo precisa virar essencial.</t>
      </text>
    </comment>
    <comment ref="B12" authorId="0" shapeId="0">
      <text>
        <t>Para responder: 'posso investir em marketing sem sufocar o caixa?'</t>
      </text>
    </comment>
    <comment ref="B17" authorId="0" shapeId="0">
      <text>
        <t>R$ 89,70 × usuários ADMINISTRATIVOS. Profissionais de atendimento são GRATUITOS.</t>
      </text>
    </comment>
    <comment ref="B18" authorId="0" shapeId="0">
      <text>
        <t>Lembrete de consulta via WhatsApp. Reduz faltas em até 30%.</t>
      </text>
    </comment>
    <comment ref="B19" authorId="0" shapeId="0">
      <text>
        <t>Reduz inadimplência. Paga-se em 1 semana em clínicas médias.</t>
      </text>
    </comment>
    <comment ref="B20" authorId="0" shapeId="0">
      <text>
        <t>Relatórios e DRE simplificada. Ideal para clínicas com &gt;10 prof.</t>
      </text>
    </comment>
    <comment ref="B21" authorId="0" shapeId="0">
      <text>
        <t>Só para clínicas que usam insumos físicos (estética, odonto).</t>
      </text>
    </comment>
    <comment ref="B22" authorId="0" shapeId="0">
      <text>
        <t>Substitui papel. Recomendado para qualquer clínica.</t>
      </text>
    </comment>
    <comment ref="B23" authorId="0" shapeId="0">
      <text>
        <t>Fluxos automáticos de retorno, pesquisa NPS etc.</t>
      </text>
    </comment>
  </commentList>
</comments>
</file>

<file path=xl/comments/comment2.xml><?xml version="1.0" encoding="utf-8"?>
<comments xmlns="http://schemas.openxmlformats.org/spreadsheetml/2006/main">
  <authors>
    <author>Clinora</author>
  </authors>
  <commentList>
    <comment ref="B5" authorId="0" shapeId="0">
      <text>
        <t>Contrato + condomínio. Para home office considere rateio.</t>
      </text>
    </comment>
    <comment ref="B6" authorId="0" shapeId="0">
      <text>
        <t>Médias mensais (sobe com ar-condicionado/autoclave).</t>
      </text>
    </comment>
    <comment ref="B7" authorId="0" shapeId="0">
      <text>
        <t>Link dedicado (estável) + PABX ou VoIP.</t>
      </text>
    </comment>
    <comment ref="B8" authorId="0" shapeId="0">
      <text>
        <t>Material de limpeza, água, gás se aplicável.</t>
      </text>
    </comment>
    <comment ref="B9" authorId="0" shapeId="0">
      <text>
        <t>1 ou mais recepcionistas. INSS + FGTS inclusos?</t>
      </text>
    </comment>
    <comment ref="B10" authorId="0" shapeId="0">
      <text>
        <t>Controller ou escritório interno (0 se usar só contador).</t>
      </text>
    </comment>
    <comment ref="B11" authorId="0" shapeId="0">
      <text>
        <t>Mensalidade do escritório de contabilidade.</t>
      </text>
    </comment>
    <comment ref="B12" authorId="0" shapeId="0">
      <text>
        <t>Folders, cartões, papelaria.</t>
      </text>
    </comment>
    <comment ref="B13" authorId="0" shapeId="0">
      <text>
        <t>Google Workspace ou similares.</t>
      </text>
    </comment>
    <comment ref="B14" authorId="0" shapeId="0">
      <text>
        <t>Preventiva mensal (ar-cond, autoclave, autoclismos).</t>
      </text>
    </comment>
    <comment ref="B15" authorId="0" shapeId="0">
      <text>
        <t>Quando aplicável a clínicas.</t>
      </text>
    </comment>
    <comment ref="B16" authorId="0" shapeId="0">
      <text>
        <t>Taxas municipais e anuidade do conselho.</t>
      </text>
    </comment>
    <comment ref="B17" authorId="0" shapeId="0">
      <text>
        <t>Qualquer custo recorrente não listado.</t>
      </text>
    </comment>
  </commentList>
</comments>
</file>

<file path=xl/comments/comment3.xml><?xml version="1.0" encoding="utf-8"?>
<comments xmlns="http://schemas.openxmlformats.org/spreadsheetml/2006/main">
  <authors>
    <author>Clinora</author>
  </authors>
  <commentList>
    <comment ref="B5" authorId="0" shapeId="0">
      <text>
        <t>Luvas, gaze, agulhas, EPI por atendimento médio.</t>
      </text>
    </comment>
    <comment ref="B6" authorId="0" shapeId="0">
      <text>
        <t>Para estética/odonto: cremes, fios, resinas.</t>
      </text>
    </comment>
    <comment ref="B7" authorId="0" shapeId="0">
      <text>
        <t>Percentual do preço repassado ao profissional.</t>
      </text>
    </comment>
    <comment ref="B8" authorId="0" shapeId="0">
      <text>
        <t>Para convênios: valor fixo do plano repassado.</t>
      </text>
    </comment>
    <comment ref="B9" authorId="0" shapeId="0">
      <text>
        <t>CAC médio ÷ atendimentos por cliente novo. Default R$ 30.</t>
      </text>
    </comment>
    <comment ref="B10" authorId="0" shapeId="0">
      <text>
        <t>Faltas reduzem receita. Default R$ 8.</t>
      </text>
    </comment>
    <comment ref="B11" authorId="0" shapeId="0">
      <text>
        <t>Impostos sobre serviço (ISS) e extras por procedimento.</t>
      </text>
    </comment>
  </commentList>
</comments>
</file>

<file path=xl/comments/comment4.xml><?xml version="1.0" encoding="utf-8"?>
<comments xmlns="http://schemas.openxmlformats.org/spreadsheetml/2006/main">
  <authors>
    <author>Clinora</author>
  </authors>
  <commentList>
    <comment ref="B5" authorId="0" shapeId="0">
      <text>
        <t>De Premissas C8 (AtendMes).</t>
      </text>
    </comment>
    <comment ref="B6" authorId="0" shapeId="0">
      <text>
        <t>Da aba Custo por Procedimento (média).</t>
      </text>
    </comment>
    <comment ref="B7" authorId="0" shapeId="0">
      <text>
        <t>Receita = Volume × Ticket.</t>
      </text>
    </comment>
    <comment ref="B8" authorId="0" shapeId="0">
      <text>
        <t>Da aba Custos Fixos (soma).</t>
      </text>
    </comment>
    <comment ref="B9" authorId="0" shapeId="0">
      <text>
        <t>CV_Completo × Volume.</t>
      </text>
    </comment>
    <comment ref="B10" authorId="0" shapeId="0">
      <text>
        <t>Custo Fixo + Custo Variável + Software.</t>
      </text>
    </comment>
    <comment ref="B11" authorId="0" shapeId="0">
      <text>
        <t>Receita - Custo Total.</t>
      </text>
    </comment>
    <comment ref="B12" authorId="0" shapeId="0">
      <text>
        <t>Lucro / Receita.</t>
      </text>
    </comment>
    <comment ref="B13" authorId="0" shapeId="0">
      <text>
        <t>(CF + Software) ÷ (Ticket - CV_Completo).</t>
      </text>
    </comment>
    <comment ref="B14" authorId="0" shapeId="0">
      <text>
        <t>Volume atual - Ponto de equilíbrio.</t>
      </text>
    </comment>
    <comment ref="B15" authorId="0" shapeId="0">
      <text>
        <t>Calculado do lucro disponível ÷ volume.</t>
      </text>
    </comment>
    <comment ref="B16" authorId="0" shapeId="0">
      <text>
        <t>Compara a margem líquida atual com a margem mínima.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6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36</row>
      <rowOff>0</rowOff>
    </from>
    <ext cx="46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55</row>
      <rowOff>0</rowOff>
    </from>
    <ext cx="46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74</row>
      <rowOff>0</rowOff>
    </from>
    <ext cx="468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28" customHeight="1">
      <c r="A1" s="1" t="inlineStr">
        <is>
          <t>🧮 Clinora · Dashboard de Custo da Clínica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KPI</t>
        </is>
      </c>
      <c r="B4" s="3" t="inlineStr">
        <is>
          <t>Valor</t>
        </is>
      </c>
      <c r="N4" s="4" t="inlineStr">
        <is>
          <t>Composição dos Custos Fixos</t>
        </is>
      </c>
      <c r="S4" s="4" t="inlineStr">
        <is>
          <t>P&amp;L Mensal</t>
        </is>
      </c>
      <c r="X4" s="4" t="inlineStr">
        <is>
          <t>Sensibilidade da Margem por Volume</t>
        </is>
      </c>
      <c r="AD4" s="4" t="inlineStr">
        <is>
          <t>Custo × Preço por Procedimento</t>
        </is>
      </c>
    </row>
    <row r="5" ht="22" customHeight="1">
      <c r="A5" s="5" t="inlineStr">
        <is>
          <t>Receita mensal</t>
        </is>
      </c>
      <c r="B5" s="6">
        <f>Simulador!C7</f>
        <v/>
      </c>
      <c r="O5" s="3" t="inlineStr"/>
      <c r="P5" s="3" t="inlineStr">
        <is>
          <t>Categoria</t>
        </is>
      </c>
      <c r="Q5" s="3" t="inlineStr">
        <is>
          <t>Valor</t>
        </is>
      </c>
      <c r="T5" s="3" t="inlineStr"/>
      <c r="U5" s="3" t="inlineStr">
        <is>
          <t>Item</t>
        </is>
      </c>
      <c r="V5" s="3" t="inlineStr">
        <is>
          <t>Valor</t>
        </is>
      </c>
      <c r="Y5" s="3" t="inlineStr"/>
      <c r="Z5" s="3" t="inlineStr">
        <is>
          <t>Atend/mês</t>
        </is>
      </c>
      <c r="AA5" s="3" t="inlineStr">
        <is>
          <t>Margem</t>
        </is>
      </c>
      <c r="AE5" s="3" t="inlineStr"/>
      <c r="AF5" s="3" t="inlineStr">
        <is>
          <t>Procedimento</t>
        </is>
      </c>
      <c r="AG5" s="3" t="inlineStr">
        <is>
          <t>Custo</t>
        </is>
      </c>
      <c r="AH5" s="3" t="inlineStr">
        <is>
          <t>Preço</t>
        </is>
      </c>
    </row>
    <row r="6">
      <c r="A6" s="5" t="inlineStr">
        <is>
          <t>Custo fixo</t>
        </is>
      </c>
      <c r="B6" s="6">
        <f>'Custos Fixos'!$C$18</f>
        <v/>
      </c>
      <c r="O6" s="7" t="inlineStr">
        <is>
          <t>Aluguel</t>
        </is>
      </c>
      <c r="P6" s="8">
        <f>'Custos Fixos'!C5</f>
        <v/>
      </c>
      <c r="T6" s="7" t="inlineStr">
        <is>
          <t>Receita</t>
        </is>
      </c>
      <c r="U6" s="8">
        <f>Simulador!C7</f>
        <v/>
      </c>
      <c r="Y6" s="9" t="n">
        <v>50</v>
      </c>
      <c r="Z6" s="10">
        <f>IFERROR((50*'Custo por Procedimento'!$B$13 - ('Custos Fixos'!$C$18 + 50*'Custos Variáveis'!$C$14 + 'Premissas'!$C$24)) / (50*'Custo por Procedimento'!$B$13), 0)</f>
        <v/>
      </c>
      <c r="AE6" s="9">
        <f>'Custo por Procedimento'!A5</f>
        <v/>
      </c>
      <c r="AF6" s="8">
        <f>'Custo por Procedimento'!E5</f>
        <v/>
      </c>
      <c r="AG6" s="8">
        <f>'Custo por Procedimento'!B5</f>
        <v/>
      </c>
    </row>
    <row r="7">
      <c r="A7" s="5" t="inlineStr">
        <is>
          <t>Custo variável total</t>
        </is>
      </c>
      <c r="B7" s="6">
        <f>Simulador!C9</f>
        <v/>
      </c>
      <c r="O7" s="7" t="inlineStr">
        <is>
          <t>Energia</t>
        </is>
      </c>
      <c r="P7" s="8">
        <f>'Custos Fixos'!C6</f>
        <v/>
      </c>
      <c r="T7" s="7" t="inlineStr">
        <is>
          <t>Custo Fixo</t>
        </is>
      </c>
      <c r="U7" s="8">
        <f>'Custos Fixos'!$C$18</f>
        <v/>
      </c>
      <c r="Y7" s="9" t="n">
        <v>100</v>
      </c>
      <c r="Z7" s="10">
        <f>IFERROR((100*'Custo por Procedimento'!$B$13 - ('Custos Fixos'!$C$18 + 100*'Custos Variáveis'!$C$14 + 'Premissas'!$C$24)) / (100*'Custo por Procedimento'!$B$13), 0)</f>
        <v/>
      </c>
      <c r="AE7" s="9">
        <f>'Custo por Procedimento'!A6</f>
        <v/>
      </c>
      <c r="AF7" s="8">
        <f>'Custo por Procedimento'!E6</f>
        <v/>
      </c>
      <c r="AG7" s="8">
        <f>'Custo por Procedimento'!B6</f>
        <v/>
      </c>
    </row>
    <row r="8">
      <c r="A8" s="5" t="inlineStr">
        <is>
          <t>Custo do software (Clinora)</t>
        </is>
      </c>
      <c r="B8" s="6">
        <f>'Premissas'!$C$24</f>
        <v/>
      </c>
      <c r="O8" s="7" t="inlineStr">
        <is>
          <t>Internet</t>
        </is>
      </c>
      <c r="P8" s="8">
        <f>'Custos Fixos'!C7</f>
        <v/>
      </c>
      <c r="T8" s="7" t="inlineStr">
        <is>
          <t>Cust. Var</t>
        </is>
      </c>
      <c r="U8" s="8">
        <f>Simulador!C9</f>
        <v/>
      </c>
      <c r="Y8" s="9" t="n">
        <v>150</v>
      </c>
      <c r="Z8" s="10">
        <f>IFERROR((150*'Custo por Procedimento'!$B$13 - ('Custos Fixos'!$C$18 + 150*'Custos Variáveis'!$C$14 + 'Premissas'!$C$24)) / (150*'Custo por Procedimento'!$B$13), 0)</f>
        <v/>
      </c>
      <c r="AE8" s="9">
        <f>'Custo por Procedimento'!A7</f>
        <v/>
      </c>
      <c r="AF8" s="8">
        <f>'Custo por Procedimento'!E7</f>
        <v/>
      </c>
      <c r="AG8" s="8">
        <f>'Custo por Procedimento'!B7</f>
        <v/>
      </c>
    </row>
    <row r="9">
      <c r="A9" s="5" t="inlineStr">
        <is>
          <t>Custo total do mês</t>
        </is>
      </c>
      <c r="B9" s="6">
        <f>Simulador!C10</f>
        <v/>
      </c>
      <c r="O9" s="7" t="inlineStr">
        <is>
          <t>Limpeza</t>
        </is>
      </c>
      <c r="P9" s="8">
        <f>'Custos Fixos'!C8</f>
        <v/>
      </c>
      <c r="T9" s="7" t="inlineStr">
        <is>
          <t>Software</t>
        </is>
      </c>
      <c r="U9" s="8">
        <f>'Premissas'!$C$24</f>
        <v/>
      </c>
      <c r="Y9" s="9" t="n">
        <v>200</v>
      </c>
      <c r="Z9" s="10">
        <f>IFERROR((200*'Custo por Procedimento'!$B$13 - ('Custos Fixos'!$C$18 + 200*'Custos Variáveis'!$C$14 + 'Premissas'!$C$24)) / (200*'Custo por Procedimento'!$B$13), 0)</f>
        <v/>
      </c>
      <c r="AE9" s="9">
        <f>'Custo por Procedimento'!A8</f>
        <v/>
      </c>
      <c r="AF9" s="8">
        <f>'Custo por Procedimento'!E8</f>
        <v/>
      </c>
      <c r="AG9" s="8">
        <f>'Custo por Procedimento'!B8</f>
        <v/>
      </c>
    </row>
    <row r="10">
      <c r="A10" s="5" t="inlineStr">
        <is>
          <t>Lucro líquido</t>
        </is>
      </c>
      <c r="B10" s="6">
        <f>Simulador!C11</f>
        <v/>
      </c>
      <c r="O10" s="7" t="inlineStr">
        <is>
          <t>Recepção</t>
        </is>
      </c>
      <c r="P10" s="8">
        <f>'Custos Fixos'!C9</f>
        <v/>
      </c>
      <c r="T10" s="7" t="inlineStr">
        <is>
          <t>Lucro</t>
        </is>
      </c>
      <c r="U10" s="8">
        <f>Simulador!C11</f>
        <v/>
      </c>
      <c r="Y10" s="9" t="n">
        <v>250</v>
      </c>
      <c r="Z10" s="10">
        <f>IFERROR((250*'Custo por Procedimento'!$B$13 - ('Custos Fixos'!$C$18 + 250*'Custos Variáveis'!$C$14 + 'Premissas'!$C$24)) / (250*'Custo por Procedimento'!$B$13), 0)</f>
        <v/>
      </c>
      <c r="AE10" s="9">
        <f>'Custo por Procedimento'!A9</f>
        <v/>
      </c>
      <c r="AF10" s="8">
        <f>'Custo por Procedimento'!E9</f>
        <v/>
      </c>
      <c r="AG10" s="8">
        <f>'Custo por Procedimento'!B9</f>
        <v/>
      </c>
    </row>
    <row r="11">
      <c r="A11" s="5" t="inlineStr">
        <is>
          <t>Margem líquida</t>
        </is>
      </c>
      <c r="B11" s="11">
        <f>Simulador!C12</f>
        <v/>
      </c>
      <c r="O11" s="7" t="inlineStr">
        <is>
          <t>Adm/Fin.</t>
        </is>
      </c>
      <c r="P11" s="8">
        <f>'Custos Fixos'!C10</f>
        <v/>
      </c>
      <c r="Y11" s="9" t="n">
        <v>300</v>
      </c>
      <c r="Z11" s="10">
        <f>IFERROR((300*'Custo por Procedimento'!$B$13 - ('Custos Fixos'!$C$18 + 300*'Custos Variáveis'!$C$14 + 'Premissas'!$C$24)) / (300*'Custo por Procedimento'!$B$13), 0)</f>
        <v/>
      </c>
      <c r="AE11" s="9">
        <f>'Custo por Procedimento'!A10</f>
        <v/>
      </c>
      <c r="AF11" s="8">
        <f>'Custo por Procedimento'!E10</f>
        <v/>
      </c>
      <c r="AG11" s="8">
        <f>'Custo por Procedimento'!B10</f>
        <v/>
      </c>
    </row>
    <row r="12">
      <c r="A12" s="5" t="inlineStr">
        <is>
          <t>Ponto de equilíbrio (atend/mês)</t>
        </is>
      </c>
      <c r="B12" s="12">
        <f>Simulador!C13</f>
        <v/>
      </c>
      <c r="O12" s="7" t="inlineStr">
        <is>
          <t>Contábil</t>
        </is>
      </c>
      <c r="P12" s="8">
        <f>'Custos Fixos'!C11</f>
        <v/>
      </c>
      <c r="Y12" s="9" t="n">
        <v>400</v>
      </c>
      <c r="Z12" s="10">
        <f>IFERROR((400*'Custo por Procedimento'!$B$13 - ('Custos Fixos'!$C$18 + 400*'Custos Variáveis'!$C$14 + 'Premissas'!$C$24)) / (400*'Custo por Procedimento'!$B$13), 0)</f>
        <v/>
      </c>
      <c r="AE12" s="9">
        <f>'Custo por Procedimento'!A11</f>
        <v/>
      </c>
      <c r="AF12" s="8">
        <f>'Custo por Procedimento'!E11</f>
        <v/>
      </c>
      <c r="AG12" s="8">
        <f>'Custo por Procedimento'!B11</f>
        <v/>
      </c>
    </row>
    <row r="13">
      <c r="A13" s="5" t="inlineStr">
        <is>
          <t>CAC máx p/ escalar</t>
        </is>
      </c>
      <c r="B13" s="6">
        <f>Simulador!C15</f>
        <v/>
      </c>
      <c r="O13" s="7" t="inlineStr">
        <is>
          <t>Mkt fixo</t>
        </is>
      </c>
      <c r="P13" s="8">
        <f>'Custos Fixos'!C12</f>
        <v/>
      </c>
      <c r="Y13" s="9" t="n">
        <v>500</v>
      </c>
      <c r="Z13" s="10">
        <f>IFERROR((500*'Custo por Procedimento'!$B$13 - ('Custos Fixos'!$C$18 + 500*'Custos Variáveis'!$C$14 + 'Premissas'!$C$24)) / (500*'Custo por Procedimento'!$B$13), 0)</f>
        <v/>
      </c>
    </row>
    <row r="14">
      <c r="A14" s="5" t="inlineStr">
        <is>
          <t>Status (veredicto)</t>
        </is>
      </c>
      <c r="B14" s="13">
        <f>Simulador!C16</f>
        <v/>
      </c>
      <c r="O14" s="7" t="inlineStr">
        <is>
          <t>Sist. aux.</t>
        </is>
      </c>
      <c r="P14" s="8">
        <f>'Custos Fixos'!C13</f>
        <v/>
      </c>
      <c r="Y14" s="9" t="n">
        <v>600</v>
      </c>
      <c r="Z14" s="10">
        <f>IFERROR((600*'Custo por Procedimento'!$B$13 - ('Custos Fixos'!$C$18 + 600*'Custos Variáveis'!$C$14 + 'Premissas'!$C$24)) / (600*'Custo por Procedimento'!$B$13), 0)</f>
        <v/>
      </c>
    </row>
    <row r="15">
      <c r="O15" s="7" t="inlineStr">
        <is>
          <t>Manutenção</t>
        </is>
      </c>
      <c r="P15" s="8">
        <f>'Custos Fixos'!C14</f>
        <v/>
      </c>
      <c r="Y15" s="9" t="n">
        <v>750</v>
      </c>
      <c r="Z15" s="10">
        <f>IFERROR((750*'Custo por Procedimento'!$B$13 - ('Custos Fixos'!$C$18 + 750*'Custos Variáveis'!$C$14 + 'Premissas'!$C$24)) / (750*'Custo por Procedimento'!$B$13), 0)</f>
        <v/>
      </c>
    </row>
    <row r="16">
      <c r="O16" s="7" t="inlineStr">
        <is>
          <t>Seguros</t>
        </is>
      </c>
      <c r="P16" s="8">
        <f>'Custos Fixos'!C15</f>
        <v/>
      </c>
    </row>
    <row r="17">
      <c r="A17" s="4" t="inlineStr">
        <is>
          <t>GRÁFICOS (atualizam automaticamente com as premissas)</t>
        </is>
      </c>
      <c r="O17" s="7" t="inlineStr">
        <is>
          <t>Impostos</t>
        </is>
      </c>
      <c r="P17" s="8">
        <f>'Custos Fixos'!C16</f>
        <v/>
      </c>
    </row>
    <row r="18">
      <c r="O18" s="7" t="inlineStr">
        <is>
          <t>Outros</t>
        </is>
      </c>
      <c r="P18" s="8">
        <f>'Custos Fixos'!C17</f>
        <v/>
      </c>
    </row>
  </sheetData>
  <mergeCells count="2">
    <mergeCell ref="A2:H2"/>
    <mergeCell ref="A1:H1"/>
  </mergeCells>
  <conditionalFormatting sqref="B11">
    <cfRule type="cellIs" priority="1" operator="greaterThanOrEqual" dxfId="0">
      <formula>'Premissas'!$C$11</formula>
    </cfRule>
    <cfRule type="expression" priority="2" dxfId="1">
      <formula>AND(B11&lt;'Premissas'!$C$11,B11&gt;0)</formula>
    </cfRule>
    <cfRule type="cellIs" priority="3" operator="lessThanOrEqual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42" customWidth="1" min="1" max="1"/>
    <col width="4" customWidth="1" min="2" max="2"/>
    <col width="18" customWidth="1" min="3" max="3"/>
    <col width="22" customWidth="1" min="4" max="4"/>
  </cols>
  <sheetData>
    <row r="1" ht="28" customHeight="1">
      <c r="A1" s="1" t="inlineStr">
        <is>
          <t>1. Premissas da Clínica — preencha as células AZUIS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Variável</t>
        </is>
      </c>
      <c r="B4" s="3" t="inlineStr">
        <is>
          <t>🔎</t>
        </is>
      </c>
      <c r="C4" s="3" t="inlineStr">
        <is>
          <t>Seu valor</t>
        </is>
      </c>
      <c r="D4" s="3" t="inlineStr">
        <is>
          <t>Padrão de mercado</t>
        </is>
      </c>
    </row>
    <row r="5">
      <c r="A5" s="5" t="inlineStr">
        <is>
          <t>Tipo de clínica</t>
        </is>
      </c>
      <c r="B5" s="14" t="inlineStr">
        <is>
          <t>🔎</t>
        </is>
      </c>
      <c r="C5" s="6" t="inlineStr">
        <is>
          <t>multidisciplinar</t>
        </is>
      </c>
      <c r="D5" s="15" t="inlineStr">
        <is>
          <t>—</t>
        </is>
      </c>
    </row>
    <row r="6">
      <c r="A6" s="5" t="inlineStr">
        <is>
          <t>Nº de profissionais de atendimento</t>
        </is>
      </c>
      <c r="B6" s="14" t="inlineStr">
        <is>
          <t>🔎</t>
        </is>
      </c>
      <c r="C6" s="12" t="n">
        <v>8</v>
      </c>
      <c r="D6" s="15" t="inlineStr">
        <is>
          <t>5–20</t>
        </is>
      </c>
    </row>
    <row r="7">
      <c r="A7" s="5" t="inlineStr">
        <is>
          <t>Nº de usuários ADMINISTRATIVOS</t>
        </is>
      </c>
      <c r="B7" s="14" t="inlineStr">
        <is>
          <t>🔎</t>
        </is>
      </c>
      <c r="C7" s="12" t="n">
        <v>3</v>
      </c>
      <c r="D7" s="15" t="inlineStr">
        <is>
          <t>1–4</t>
        </is>
      </c>
    </row>
    <row r="8">
      <c r="A8" s="5" t="inlineStr">
        <is>
          <t>Atendimentos por mês (clínica toda)</t>
        </is>
      </c>
      <c r="B8" s="14" t="inlineStr">
        <is>
          <t>🔎</t>
        </is>
      </c>
      <c r="C8" s="12" t="n">
        <v>320</v>
      </c>
      <c r="D8" s="15" t="inlineStr">
        <is>
          <t>150–800</t>
        </is>
      </c>
    </row>
    <row r="9">
      <c r="A9" s="5" t="inlineStr">
        <is>
          <t>Dias úteis por mês</t>
        </is>
      </c>
      <c r="B9" s="14" t="inlineStr">
        <is>
          <t>🔎</t>
        </is>
      </c>
      <c r="C9" s="12" t="n">
        <v>22</v>
      </c>
      <c r="D9" s="15" t="inlineStr">
        <is>
          <t>20–22</t>
        </is>
      </c>
    </row>
    <row r="10">
      <c r="A10" s="5" t="inlineStr">
        <is>
          <t>Horas úteis por dia na clínica</t>
        </is>
      </c>
      <c r="B10" s="14" t="inlineStr">
        <is>
          <t>🔎</t>
        </is>
      </c>
      <c r="C10" s="12" t="n">
        <v>10</v>
      </c>
      <c r="D10" s="15" t="inlineStr">
        <is>
          <t>8–12</t>
        </is>
      </c>
    </row>
    <row r="11">
      <c r="A11" s="5" t="inlineStr">
        <is>
          <t>Margem mínima aceitável (%)</t>
        </is>
      </c>
      <c r="B11" s="14" t="inlineStr">
        <is>
          <t>🔎</t>
        </is>
      </c>
      <c r="C11" s="11" t="n">
        <v>0.15</v>
      </c>
      <c r="D11" s="15" t="inlineStr">
        <is>
          <t>10–25%</t>
        </is>
      </c>
    </row>
    <row r="12">
      <c r="A12" s="5" t="inlineStr">
        <is>
          <t>Caixa disponível para investimento</t>
        </is>
      </c>
      <c r="B12" s="14" t="inlineStr">
        <is>
          <t>🔎</t>
        </is>
      </c>
      <c r="C12" s="12" t="n">
        <v>8000</v>
      </c>
      <c r="D12" s="15" t="inlineStr">
        <is>
          <t>—</t>
        </is>
      </c>
    </row>
    <row r="15">
      <c r="A15" s="4" t="inlineStr">
        <is>
          <t>SOFTWARE DE GESTÃO (CLINORA)</t>
        </is>
      </c>
    </row>
    <row r="16" ht="22" customHeight="1">
      <c r="A16" s="3" t="inlineStr">
        <is>
          <t>Item</t>
        </is>
      </c>
      <c r="B16" s="3" t="inlineStr">
        <is>
          <t>🔎</t>
        </is>
      </c>
      <c r="C16" s="3" t="inlineStr">
        <is>
          <t>R$ por mês</t>
        </is>
      </c>
      <c r="D16" s="3" t="inlineStr">
        <is>
          <t>Observação</t>
        </is>
      </c>
    </row>
    <row r="17">
      <c r="A17" s="5" t="inlineStr">
        <is>
          <t>Plano Clinora Base</t>
        </is>
      </c>
      <c r="B17" s="14" t="inlineStr">
        <is>
          <t>🔎</t>
        </is>
      </c>
      <c r="C17" s="6">
        <f>89.70*'Premissas'!$C$7</f>
        <v/>
      </c>
      <c r="D17" s="2" t="inlineStr">
        <is>
          <t>Ligado a NUsersAdm</t>
        </is>
      </c>
    </row>
    <row r="18">
      <c r="A18" s="5" t="inlineStr">
        <is>
          <t>Módulo WhatsApp / confirmação</t>
        </is>
      </c>
      <c r="B18" s="14" t="inlineStr">
        <is>
          <t>🔎</t>
        </is>
      </c>
      <c r="C18" s="6" t="n">
        <v>89</v>
      </c>
      <c r="D18" s="2" t="inlineStr">
        <is>
          <t>Opcional</t>
        </is>
      </c>
    </row>
    <row r="19">
      <c r="A19" s="5" t="inlineStr">
        <is>
          <t>Módulo Cobrança automática</t>
        </is>
      </c>
      <c r="B19" s="14" t="inlineStr">
        <is>
          <t>🔎</t>
        </is>
      </c>
      <c r="C19" s="6" t="n">
        <v>79</v>
      </c>
      <c r="D19" s="2" t="inlineStr">
        <is>
          <t>Opcional</t>
        </is>
      </c>
    </row>
    <row r="20">
      <c r="A20" s="5" t="inlineStr">
        <is>
          <t>Módulo Financeiro avançado</t>
        </is>
      </c>
      <c r="B20" s="14" t="inlineStr">
        <is>
          <t>🔎</t>
        </is>
      </c>
      <c r="C20" s="6" t="n">
        <v>99</v>
      </c>
      <c r="D20" s="2" t="inlineStr">
        <is>
          <t>Opcional</t>
        </is>
      </c>
    </row>
    <row r="21">
      <c r="A21" s="5" t="inlineStr">
        <is>
          <t>Módulo Estoque</t>
        </is>
      </c>
      <c r="B21" s="14" t="inlineStr">
        <is>
          <t>🔎</t>
        </is>
      </c>
      <c r="C21" s="6" t="n">
        <v>69</v>
      </c>
      <c r="D21" s="2" t="inlineStr">
        <is>
          <t>Opcional</t>
        </is>
      </c>
    </row>
    <row r="22">
      <c r="A22" s="5" t="inlineStr">
        <is>
          <t>Módulo Formulários/Anamnese digital</t>
        </is>
      </c>
      <c r="B22" s="14" t="inlineStr">
        <is>
          <t>🔎</t>
        </is>
      </c>
      <c r="C22" s="6" t="n">
        <v>49</v>
      </c>
      <c r="D22" s="2" t="inlineStr">
        <is>
          <t>Recomendado</t>
        </is>
      </c>
    </row>
    <row r="23">
      <c r="A23" s="5" t="inlineStr">
        <is>
          <t>Módulo Automações</t>
        </is>
      </c>
      <c r="B23" s="14" t="inlineStr">
        <is>
          <t>🔎</t>
        </is>
      </c>
      <c r="C23" s="6" t="n">
        <v>79</v>
      </c>
      <c r="D23" s="2" t="inlineStr">
        <is>
          <t>Opcional</t>
        </is>
      </c>
    </row>
    <row r="24">
      <c r="A24" s="16" t="inlineStr">
        <is>
          <t>TOTAL SOFTWARE / MÊS</t>
        </is>
      </c>
      <c r="C24" s="17">
        <f>SUM(C17:C23)</f>
        <v/>
      </c>
    </row>
  </sheetData>
  <mergeCells count="2">
    <mergeCell ref="A2:H2"/>
    <mergeCell ref="A1:H1"/>
  </mergeCells>
  <dataValidations count="1">
    <dataValidation sqref="C5" showDropDown="0" showInputMessage="0" showErrorMessage="0" allowBlank="0" errorTitle="Tipo inválido" error="Escolha uma opção da lista" type="list">
      <formula1>"multidisciplinar,médica,psicologia,fisioterapia,estética,odontologia,nutrição"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38" customWidth="1" min="1" max="1"/>
    <col width="4" customWidth="1" min="2" max="2"/>
    <col width="16" customWidth="1" min="3" max="3"/>
    <col width="40" customWidth="1" min="4" max="4"/>
  </cols>
  <sheetData>
    <row r="1" ht="28" customHeight="1">
      <c r="A1" s="1" t="inlineStr">
        <is>
          <t>2. Custos Fixos Mensais — preencha as células AZUIS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Categoria</t>
        </is>
      </c>
      <c r="B4" s="3" t="inlineStr">
        <is>
          <t>🔎</t>
        </is>
      </c>
      <c r="C4" s="3" t="inlineStr">
        <is>
          <t>R$/mês</t>
        </is>
      </c>
      <c r="D4" s="3" t="inlineStr">
        <is>
          <t>Observação</t>
        </is>
      </c>
    </row>
    <row r="5">
      <c r="A5" s="5" t="inlineStr">
        <is>
          <t>Aluguel da clínica</t>
        </is>
      </c>
      <c r="B5" s="14" t="inlineStr">
        <is>
          <t>🔎</t>
        </is>
      </c>
      <c r="C5" s="6" t="n">
        <v>4500</v>
      </c>
      <c r="D5" s="15" t="inlineStr">
        <is>
          <t>Maior peso geralmente</t>
        </is>
      </c>
    </row>
    <row r="6">
      <c r="A6" s="5" t="inlineStr">
        <is>
          <t>Conta de luz</t>
        </is>
      </c>
      <c r="B6" s="14" t="inlineStr">
        <is>
          <t>🔎</t>
        </is>
      </c>
      <c r="C6" s="6" t="n">
        <v>600</v>
      </c>
      <c r="D6" s="15" t="inlineStr"/>
    </row>
    <row r="7">
      <c r="A7" s="5" t="inlineStr">
        <is>
          <t>Internet + telefone</t>
        </is>
      </c>
      <c r="B7" s="14" t="inlineStr">
        <is>
          <t>🔎</t>
        </is>
      </c>
      <c r="C7" s="6" t="n">
        <v>350</v>
      </c>
      <c r="D7" s="15" t="inlineStr">
        <is>
          <t>Recomendado link dedicado</t>
        </is>
      </c>
    </row>
    <row r="8">
      <c r="A8" s="5" t="inlineStr">
        <is>
          <t>Água / gás / limpeza</t>
        </is>
      </c>
      <c r="B8" s="14" t="inlineStr">
        <is>
          <t>🔎</t>
        </is>
      </c>
      <c r="C8" s="6" t="n">
        <v>280</v>
      </c>
      <c r="D8" s="15" t="inlineStr"/>
    </row>
    <row r="9">
      <c r="A9" s="5" t="inlineStr">
        <is>
          <t>Salário recepção</t>
        </is>
      </c>
      <c r="B9" s="14" t="inlineStr">
        <is>
          <t>🔎</t>
        </is>
      </c>
      <c r="C9" s="6" t="n">
        <v>2900</v>
      </c>
      <c r="D9" s="15" t="inlineStr">
        <is>
          <t>Para 1 recepcionista CLT</t>
        </is>
      </c>
    </row>
    <row r="10">
      <c r="A10" s="5" t="inlineStr">
        <is>
          <t>Salário administrativo/financeiro</t>
        </is>
      </c>
      <c r="B10" s="14" t="inlineStr">
        <is>
          <t>🔎</t>
        </is>
      </c>
      <c r="C10" s="6" t="n">
        <v>1800</v>
      </c>
      <c r="D10" s="15" t="inlineStr"/>
    </row>
    <row r="11">
      <c r="A11" s="5" t="inlineStr">
        <is>
          <t>Honorários contábeis</t>
        </is>
      </c>
      <c r="B11" s="14" t="inlineStr">
        <is>
          <t>🔎</t>
        </is>
      </c>
      <c r="C11" s="6" t="n">
        <v>950</v>
      </c>
      <c r="D11" s="15" t="inlineStr"/>
    </row>
    <row r="12">
      <c r="A12" s="5" t="inlineStr">
        <is>
          <t>Marketing fixo (materials/impressos)</t>
        </is>
      </c>
      <c r="B12" s="14" t="inlineStr">
        <is>
          <t>🔎</t>
        </is>
      </c>
      <c r="C12" s="6" t="n">
        <v>200</v>
      </c>
      <c r="D12" s="15" t="inlineStr">
        <is>
          <t>Reduz com o digital</t>
        </is>
      </c>
    </row>
    <row r="13">
      <c r="A13" s="5" t="inlineStr">
        <is>
          <t>Sistemas auxiliares (e-mail, agenda digital)</t>
        </is>
      </c>
      <c r="B13" s="14" t="inlineStr">
        <is>
          <t>🔎</t>
        </is>
      </c>
      <c r="C13" s="6" t="n">
        <v>220</v>
      </c>
      <c r="D13" s="15" t="inlineStr"/>
    </row>
    <row r="14">
      <c r="A14" s="5" t="inlineStr">
        <is>
          <t>Manutenção predial / equipamentos</t>
        </is>
      </c>
      <c r="B14" s="14" t="inlineStr">
        <is>
          <t>🔎</t>
        </is>
      </c>
      <c r="C14" s="6" t="n">
        <v>400</v>
      </c>
      <c r="D14" s="15" t="inlineStr"/>
    </row>
    <row r="15">
      <c r="A15" s="5" t="inlineStr">
        <is>
          <t>Seguros (incêndio, RC profissional)</t>
        </is>
      </c>
      <c r="B15" s="14" t="inlineStr">
        <is>
          <t>🔎</t>
        </is>
      </c>
      <c r="C15" s="6" t="n">
        <v>350</v>
      </c>
      <c r="D15" s="15" t="inlineStr"/>
    </row>
    <row r="16">
      <c r="A16" s="5" t="inlineStr">
        <is>
          <t>Impostos fixos (taxas, alvará, CRM)</t>
        </is>
      </c>
      <c r="B16" s="14" t="inlineStr">
        <is>
          <t>🔎</t>
        </is>
      </c>
      <c r="C16" s="6" t="n">
        <v>600</v>
      </c>
      <c r="D16" s="15" t="inlineStr">
        <is>
          <t>Varia por estado</t>
        </is>
      </c>
    </row>
    <row r="17">
      <c r="A17" s="5" t="inlineStr">
        <is>
          <t>Outros fixos</t>
        </is>
      </c>
      <c r="B17" s="14" t="inlineStr">
        <is>
          <t>🔎</t>
        </is>
      </c>
      <c r="C17" s="6" t="n">
        <v>300</v>
      </c>
      <c r="D17" s="15" t="inlineStr">
        <is>
          <t>Ajuste à sua clínica</t>
        </is>
      </c>
    </row>
    <row r="18">
      <c r="A18" s="16" t="inlineStr">
        <is>
          <t>TOTAL CUSTOS FIXOS / MÊS</t>
        </is>
      </c>
      <c r="C18" s="17">
        <f>SUM(C5:C17)</f>
        <v/>
      </c>
    </row>
  </sheetData>
  <mergeCells count="2">
    <mergeCell ref="A2:H2"/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42" customWidth="1" min="1" max="1"/>
    <col width="4" customWidth="1" min="2" max="2"/>
    <col width="18" customWidth="1" min="3" max="3"/>
    <col width="40" customWidth="1" min="4" max="4"/>
  </cols>
  <sheetData>
    <row r="1" ht="28" customHeight="1">
      <c r="A1" s="1" t="inlineStr">
        <is>
          <t>3. Custos Variáveis por Atendimento — preencha as células AZUIS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Item</t>
        </is>
      </c>
      <c r="B4" s="3" t="inlineStr">
        <is>
          <t>🔎</t>
        </is>
      </c>
      <c r="C4" s="3" t="inlineStr">
        <is>
          <t>R$/atendimento</t>
        </is>
      </c>
      <c r="D4" s="3" t="inlineStr">
        <is>
          <t>Observação</t>
        </is>
      </c>
    </row>
    <row r="5">
      <c r="A5" s="5" t="inlineStr">
        <is>
          <t>Material descartável</t>
        </is>
      </c>
      <c r="B5" s="14" t="inlineStr">
        <is>
          <t>🔎</t>
        </is>
      </c>
      <c r="C5" s="6" t="n">
        <v>6.5</v>
      </c>
      <c r="D5" s="15" t="inlineStr">
        <is>
          <t>Varia por especialidade</t>
        </is>
      </c>
    </row>
    <row r="6">
      <c r="A6" s="5" t="inlineStr">
        <is>
          <t>Insumos específicos</t>
        </is>
      </c>
      <c r="B6" s="14" t="inlineStr">
        <is>
          <t>🔎</t>
        </is>
      </c>
      <c r="C6" s="6" t="n">
        <v>18</v>
      </c>
      <c r="D6" s="15" t="inlineStr">
        <is>
          <t>0 para psi/nutrição</t>
        </is>
      </c>
    </row>
    <row r="7">
      <c r="A7" s="5" t="inlineStr">
        <is>
          <t>Comissão profissional (% sobre o preço)</t>
        </is>
      </c>
      <c r="B7" s="14" t="inlineStr">
        <is>
          <t>🔎</t>
        </is>
      </c>
      <c r="C7" s="11" t="n">
        <v>0.4</v>
      </c>
      <c r="D7" s="15" t="inlineStr">
        <is>
          <t>30–50% comum</t>
        </is>
      </c>
    </row>
    <row r="8">
      <c r="A8" s="5" t="inlineStr">
        <is>
          <t>Repasse profissional de tabela (R$)</t>
        </is>
      </c>
      <c r="B8" s="14" t="inlineStr">
        <is>
          <t>🔎</t>
        </is>
      </c>
      <c r="C8" s="6" t="n">
        <v>0</v>
      </c>
      <c r="D8" s="15" t="inlineStr">
        <is>
          <t>Para clínicas com convênio</t>
        </is>
      </c>
    </row>
    <row r="9">
      <c r="A9" s="5" t="inlineStr">
        <is>
          <t>CAC ÷ ticket médio de novos</t>
        </is>
      </c>
      <c r="B9" s="14" t="inlineStr">
        <is>
          <t>🔎</t>
        </is>
      </c>
      <c r="C9" s="6" t="n">
        <v>30</v>
      </c>
      <c r="D9" s="15" t="inlineStr">
        <is>
          <t>Calibre com gasto real</t>
        </is>
      </c>
    </row>
    <row r="10">
      <c r="A10" s="5" t="inlineStr">
        <is>
          <t>Custo variável médio de faltas</t>
        </is>
      </c>
      <c r="B10" s="14" t="inlineStr">
        <is>
          <t>🔎</t>
        </is>
      </c>
      <c r="C10" s="6" t="n">
        <v>8</v>
      </c>
      <c r="D10" s="15" t="inlineStr">
        <is>
          <t>Otimize com WhatsApp</t>
        </is>
      </c>
    </row>
    <row r="11">
      <c r="A11" s="5" t="inlineStr">
        <is>
          <t>Outros variáveis</t>
        </is>
      </c>
      <c r="B11" s="14" t="inlineStr">
        <is>
          <t>🔎</t>
        </is>
      </c>
      <c r="C11" s="6" t="n">
        <v>5</v>
      </c>
      <c r="D11" s="15" t="inlineStr">
        <is>
          <t>Personalize</t>
        </is>
      </c>
    </row>
    <row r="13">
      <c r="A13" s="16" t="inlineStr">
        <is>
          <t>CUSTO VARIÁVEL DIRETO (sem comissão / CAC)</t>
        </is>
      </c>
      <c r="C13" s="17">
        <f>C5+C6+C10+C11</f>
        <v/>
      </c>
    </row>
    <row r="14">
      <c r="A14" s="16" t="inlineStr">
        <is>
          <t>CUSTO VARIÁVEL COMPLETO (incl. comissão, repasse e CAC)</t>
        </is>
      </c>
      <c r="C14" s="17">
        <f>C13+C8+C9</f>
        <v/>
      </c>
    </row>
  </sheetData>
  <mergeCells count="2">
    <mergeCell ref="A2:H2"/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20" customWidth="1" min="5" max="5"/>
    <col width="16" customWidth="1" min="6" max="6"/>
  </cols>
  <sheetData>
    <row r="1" ht="28" customHeight="1">
      <c r="A1" s="1" t="inlineStr">
        <is>
          <t>4. Custo por Procedimento — use para precificar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Procedimento</t>
        </is>
      </c>
      <c r="B4" s="3" t="inlineStr">
        <is>
          <t>Preço médio (R$)</t>
        </is>
      </c>
      <c r="C4" s="3" t="inlineStr">
        <is>
          <t>Variável direto</t>
        </is>
      </c>
      <c r="D4" s="3" t="inlineStr">
        <is>
          <t>Comissão</t>
        </is>
      </c>
      <c r="E4" s="3" t="inlineStr">
        <is>
          <t>Custo total p/ clínica</t>
        </is>
      </c>
      <c r="F4" s="3" t="inlineStr">
        <is>
          <t>Margem bruta</t>
        </is>
      </c>
    </row>
    <row r="5">
      <c r="A5" s="18" t="inlineStr">
        <is>
          <t>Consulta padrão 30 min</t>
        </is>
      </c>
      <c r="B5" s="19" t="n">
        <v>220</v>
      </c>
      <c r="C5" s="20">
        <f>'Custos Variáveis'!$C$13</f>
        <v/>
      </c>
      <c r="D5" s="20">
        <f>B5*'Custos Variáveis'!$C$7</f>
        <v/>
      </c>
      <c r="E5" s="20">
        <f>C5+D5</f>
        <v/>
      </c>
      <c r="F5" s="20">
        <f>B5-E5</f>
        <v/>
      </c>
    </row>
    <row r="6">
      <c r="A6" s="18" t="inlineStr">
        <is>
          <t>Consulta estendida 60 min</t>
        </is>
      </c>
      <c r="B6" s="19" t="n">
        <v>380</v>
      </c>
      <c r="C6" s="20">
        <f>'Custos Variáveis'!$C$13</f>
        <v/>
      </c>
      <c r="D6" s="20">
        <f>B6*'Custos Variáveis'!$C$7</f>
        <v/>
      </c>
      <c r="E6" s="20">
        <f>C6+D6</f>
        <v/>
      </c>
      <c r="F6" s="20">
        <f>B6-E6</f>
        <v/>
      </c>
    </row>
    <row r="7">
      <c r="A7" s="18" t="inlineStr">
        <is>
          <t>Sessão de psicologia (50 min)</t>
        </is>
      </c>
      <c r="B7" s="19" t="n">
        <v>200</v>
      </c>
      <c r="C7" s="20">
        <f>'Custos Variáveis'!$C$13</f>
        <v/>
      </c>
      <c r="D7" s="20">
        <f>B7*'Custos Variáveis'!$C$7</f>
        <v/>
      </c>
      <c r="E7" s="20">
        <f>C7+D7</f>
        <v/>
      </c>
      <c r="F7" s="20">
        <f>B7-E7</f>
        <v/>
      </c>
    </row>
    <row r="8">
      <c r="A8" s="18" t="inlineStr">
        <is>
          <t>Sessão de fisioterapia (40 min)</t>
        </is>
      </c>
      <c r="B8" s="19" t="n">
        <v>130</v>
      </c>
      <c r="C8" s="20">
        <f>'Custos Variáveis'!$C$13</f>
        <v/>
      </c>
      <c r="D8" s="20">
        <f>B8*'Custos Variáveis'!$C$7</f>
        <v/>
      </c>
      <c r="E8" s="20">
        <f>C8+D8</f>
        <v/>
      </c>
      <c r="F8" s="20">
        <f>B8-E8</f>
        <v/>
      </c>
    </row>
    <row r="9">
      <c r="A9" s="18" t="inlineStr">
        <is>
          <t>Procedimento estética sessão</t>
        </is>
      </c>
      <c r="B9" s="19" t="n">
        <v>350</v>
      </c>
      <c r="C9" s="20">
        <f>'Custos Variáveis'!$C$13</f>
        <v/>
      </c>
      <c r="D9" s="20">
        <f>B9*'Custos Variáveis'!$C$7</f>
        <v/>
      </c>
      <c r="E9" s="20">
        <f>C9+D9</f>
        <v/>
      </c>
      <c r="F9" s="20">
        <f>B9-E9</f>
        <v/>
      </c>
    </row>
    <row r="10">
      <c r="A10" s="18" t="inlineStr">
        <is>
          <t>Limpeza dentária</t>
        </is>
      </c>
      <c r="B10" s="19" t="n">
        <v>250</v>
      </c>
      <c r="C10" s="20">
        <f>'Custos Variáveis'!$C$13</f>
        <v/>
      </c>
      <c r="D10" s="20">
        <f>B10*'Custos Variáveis'!$C$7</f>
        <v/>
      </c>
      <c r="E10" s="20">
        <f>C10+D10</f>
        <v/>
      </c>
      <c r="F10" s="20">
        <f>B10-E10</f>
        <v/>
      </c>
    </row>
    <row r="11">
      <c r="A11" s="18" t="inlineStr">
        <is>
          <t>Atendimento nutrição</t>
        </is>
      </c>
      <c r="B11" s="19" t="n">
        <v>180</v>
      </c>
      <c r="C11" s="20">
        <f>'Custos Variáveis'!$C$13</f>
        <v/>
      </c>
      <c r="D11" s="20">
        <f>B11*'Custos Variáveis'!$C$7</f>
        <v/>
      </c>
      <c r="E11" s="20">
        <f>C11+D11</f>
        <v/>
      </c>
      <c r="F11" s="20">
        <f>B11-E11</f>
        <v/>
      </c>
    </row>
    <row r="13">
      <c r="A13" s="16" t="inlineStr">
        <is>
          <t>PREÇO MÉDIO PONDERADO</t>
        </is>
      </c>
      <c r="B13" s="21">
        <f>AVERAGE(B5:B11)</f>
        <v/>
      </c>
      <c r="D13" s="16" t="inlineStr">
        <is>
          <t>MARGEM MÉDIA PONDERADA</t>
        </is>
      </c>
      <c r="E13" s="22">
        <f>IFERROR(SUM(F5:F11)/SUM(B5:B11),0)</f>
        <v/>
      </c>
    </row>
  </sheetData>
  <mergeCells count="2">
    <mergeCell ref="A2:H2"/>
    <mergeCell ref="A1:H1"/>
  </mergeCells>
  <conditionalFormatting sqref="F5:F11">
    <cfRule type="cellIs" priority="1" operator="lessThan" dxfId="2">
      <formula>0</formula>
    </cfRule>
    <cfRule type="cellIs" priority="2" operator="greaterThan" dxfId="0">
      <formula>0.5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4" customWidth="1" min="1" max="1"/>
    <col width="4" customWidth="1" min="2" max="2"/>
    <col width="20" customWidth="1" min="3" max="3"/>
    <col width="55" customWidth="1" min="4" max="4"/>
  </cols>
  <sheetData>
    <row r="1" ht="28" customHeight="1">
      <c r="A1" s="1" t="inlineStr">
        <is>
          <t>5. Simulador — altere as premissas para ver a margem recalcular</t>
        </is>
      </c>
    </row>
    <row r="2">
      <c r="A2" s="2" t="inlineStr">
        <is>
          <t>Planilha criada pela Clinora · WDevel desde 2007 · Preencha as células AZUIS — tudo o mais é automático.</t>
        </is>
      </c>
    </row>
    <row r="4" ht="22" customHeight="1">
      <c r="A4" s="3" t="inlineStr">
        <is>
          <t>Variável</t>
        </is>
      </c>
      <c r="B4" s="3" t="inlineStr">
        <is>
          <t>🔎</t>
        </is>
      </c>
      <c r="C4" s="3" t="inlineStr">
        <is>
          <t>Resultado</t>
        </is>
      </c>
      <c r="D4" s="3" t="inlineStr">
        <is>
          <t>Cálculo</t>
        </is>
      </c>
    </row>
    <row r="5">
      <c r="A5" s="5" t="inlineStr">
        <is>
          <t>Volume mensal de atendimentos</t>
        </is>
      </c>
      <c r="B5" s="14" t="inlineStr">
        <is>
          <t>🔎</t>
        </is>
      </c>
      <c r="C5" s="12">
        <f>'Premissas'!$C$8</f>
        <v/>
      </c>
      <c r="D5" s="15" t="inlineStr">
        <is>
          <t>De Premissas C8 (AtendMes).</t>
        </is>
      </c>
    </row>
    <row r="6">
      <c r="A6" s="5" t="inlineStr">
        <is>
          <t>Ticket médio por atendimento (R$)</t>
        </is>
      </c>
      <c r="B6" s="14" t="inlineStr">
        <is>
          <t>🔎</t>
        </is>
      </c>
      <c r="C6" s="6">
        <f>'Custo por Procedimento'!$B$13</f>
        <v/>
      </c>
      <c r="D6" s="15" t="inlineStr">
        <is>
          <t>Da aba Custo por Procedimento (média).</t>
        </is>
      </c>
    </row>
    <row r="7">
      <c r="A7" s="5" t="inlineStr">
        <is>
          <t>Receita bruta do mês</t>
        </is>
      </c>
      <c r="B7" s="14" t="inlineStr">
        <is>
          <t>🔎</t>
        </is>
      </c>
      <c r="C7" s="6">
        <f>C5*C6</f>
        <v/>
      </c>
      <c r="D7" s="15" t="inlineStr">
        <is>
          <t>Receita = Volume × Ticket.</t>
        </is>
      </c>
    </row>
    <row r="8">
      <c r="A8" s="5" t="inlineStr">
        <is>
          <t>Custo fixo total</t>
        </is>
      </c>
      <c r="B8" s="14" t="inlineStr">
        <is>
          <t>🔎</t>
        </is>
      </c>
      <c r="C8" s="6">
        <f>'Custos Fixos'!$C$18</f>
        <v/>
      </c>
      <c r="D8" s="15" t="inlineStr">
        <is>
          <t>Da aba Custos Fixos (soma).</t>
        </is>
      </c>
    </row>
    <row r="9">
      <c r="A9" s="5" t="inlineStr">
        <is>
          <t>Custo variável total (com comissão + CAC)</t>
        </is>
      </c>
      <c r="B9" s="14" t="inlineStr">
        <is>
          <t>🔎</t>
        </is>
      </c>
      <c r="C9" s="6">
        <f>'Custos Variáveis'!$C$14*C5</f>
        <v/>
      </c>
      <c r="D9" s="15" t="inlineStr">
        <is>
          <t>CV_Completo × Volume.</t>
        </is>
      </c>
    </row>
    <row r="10">
      <c r="A10" s="5" t="inlineStr">
        <is>
          <t>Custo total do mês</t>
        </is>
      </c>
      <c r="B10" s="14" t="inlineStr">
        <is>
          <t>🔎</t>
        </is>
      </c>
      <c r="C10" s="6">
        <f>C8+C9+'Premissas'!$C$24</f>
        <v/>
      </c>
      <c r="D10" s="15" t="inlineStr">
        <is>
          <t>Custo Fixo + Custo Variável + Software.</t>
        </is>
      </c>
    </row>
    <row r="11">
      <c r="A11" s="5" t="inlineStr">
        <is>
          <t>Lucro líquido do mês</t>
        </is>
      </c>
      <c r="B11" s="14" t="inlineStr">
        <is>
          <t>🔎</t>
        </is>
      </c>
      <c r="C11" s="6">
        <f>C7-C10</f>
        <v/>
      </c>
      <c r="D11" s="15" t="inlineStr">
        <is>
          <t>Receita - Custo Total.</t>
        </is>
      </c>
    </row>
    <row r="12">
      <c r="A12" s="5" t="inlineStr">
        <is>
          <t>Margem líquida (%)</t>
        </is>
      </c>
      <c r="B12" s="14" t="inlineStr">
        <is>
          <t>🔎</t>
        </is>
      </c>
      <c r="C12" s="11">
        <f>IF(C7=0,0,C11/C7)</f>
        <v/>
      </c>
      <c r="D12" s="15" t="inlineStr">
        <is>
          <t>Lucro / Receita.</t>
        </is>
      </c>
    </row>
    <row r="13">
      <c r="A13" s="5" t="inlineStr">
        <is>
          <t>Ponto de equilíbrio (atendimentos/mês)</t>
        </is>
      </c>
      <c r="B13" s="14" t="inlineStr">
        <is>
          <t>🔎</t>
        </is>
      </c>
      <c r="C13" s="12">
        <f>IF((C6-'Custos Variáveis'!$C$14)&lt;=0,"Inválido",CEILING((C8+'Premissas'!$C$24)/(C6-'Custos Variáveis'!$C$14),1))</f>
        <v/>
      </c>
      <c r="D13" s="15" t="inlineStr">
        <is>
          <t>(CF + Software) ÷ (Ticket - CV_Completo).</t>
        </is>
      </c>
    </row>
    <row r="14">
      <c r="A14" s="5" t="inlineStr">
        <is>
          <t>Faltam quantos atendimentos p/ quebrar?</t>
        </is>
      </c>
      <c r="B14" s="14" t="inlineStr">
        <is>
          <t>🔎</t>
        </is>
      </c>
      <c r="C14" s="12">
        <f>C5-C13</f>
        <v/>
      </c>
      <c r="D14" s="15" t="inlineStr">
        <is>
          <t>Volume atual - Ponto de equilíbrio.</t>
        </is>
      </c>
    </row>
    <row r="15">
      <c r="A15" s="5" t="inlineStr">
        <is>
          <t>CAC máx p/ escalar mantendo margem mínima</t>
        </is>
      </c>
      <c r="B15" s="14" t="inlineStr">
        <is>
          <t>🔎</t>
        </is>
      </c>
      <c r="C15" s="6">
        <f>IFERROR((C11*(1-'Premissas'!$C$11))/C5,0)</f>
        <v/>
      </c>
      <c r="D15" s="15" t="inlineStr">
        <is>
          <t>Calculado do lucro disponível ÷ volume.</t>
        </is>
      </c>
    </row>
    <row r="16">
      <c r="A16" s="5" t="inlineStr">
        <is>
          <t>Veredicto automático vs. margem mínima</t>
        </is>
      </c>
      <c r="B16" s="14" t="inlineStr">
        <is>
          <t>🔎</t>
        </is>
      </c>
      <c r="C16" s="13">
        <f>IF(C12&gt;='Premissas'!$C$11,"🟢 Saudável",IF(C12&gt;0,"🟡 Atenção","🔴 Prejuízo"))</f>
        <v/>
      </c>
      <c r="D16" s="15" t="inlineStr">
        <is>
          <t>Compara a margem líquida atual com a margem mínima.</t>
        </is>
      </c>
    </row>
  </sheetData>
  <mergeCells count="2">
    <mergeCell ref="A2:H2"/>
    <mergeCell ref="A1:H1"/>
  </mergeCells>
  <conditionalFormatting sqref="C12">
    <cfRule type="cellIs" priority="1" operator="greaterThanOrEqual" dxfId="0">
      <formula>'Premissas'!$C$11</formula>
    </cfRule>
    <cfRule type="expression" priority="2" dxfId="1">
      <formula>AND(C12&lt;'Premissas'!$C$11,C12&gt;0)</formula>
    </cfRule>
    <cfRule type="cellIs" priority="3" operator="lessThanOrEqual" dxfId="2">
      <formula>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2026-08-28T19:00:30Z</dcterms:created>
  <dcterms:modified xmlns:dcterms="http://purl.org/dc/terms/" xmlns:xsi="http://www.w3.org/2001/XMLSchema-instance" xsi:type="dcterms:W3CDTF">2026-08-28T19:00:30Z</dcterms:modified>
</cp:coreProperties>
</file>